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P:\GBLOW\TP\HA\PROJECTS\5140327 Slough PT support 2015_16 GAMB1938\technical\government grant spend\"/>
    </mc:Choice>
  </mc:AlternateContent>
  <xr:revisionPtr revIDLastSave="0" documentId="13_ncr:1_{6DA63DE2-F7C4-43CF-AA3D-E8AE76F7DAEF}" xr6:coauthVersionLast="47" xr6:coauthVersionMax="47" xr10:uidLastSave="{00000000-0000-0000-0000-000000000000}"/>
  <bookViews>
    <workbookView xWindow="-110" yWindow="-110" windowWidth="19420" windowHeight="11500" activeTab="1" xr2:uid="{CE7927BE-EA10-4A2A-96C2-8ECAB1AF9E3E}"/>
  </bookViews>
  <sheets>
    <sheet name="Instructions" sheetId="7" r:id="rId1"/>
    <sheet name="Delivery Plan" sheetId="3" r:id="rId2"/>
    <sheet name="Scheme categories list" sheetId="6" r:id="rId3"/>
  </sheets>
  <externalReferences>
    <externalReference r:id="rId4"/>
    <externalReference r:id="rId5"/>
  </externalReferences>
  <definedNames>
    <definedName name="_xlnm.Print_Area" localSheetId="1">'Delivery Plan'!$A$1:$Q$18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3" l="1"/>
  <c r="L5" i="3"/>
  <c r="I5" i="3"/>
  <c r="F4" i="3"/>
  <c r="L4" i="3"/>
  <c r="I4" i="3"/>
  <c r="E9" i="3"/>
  <c r="J8" i="3"/>
  <c r="I8" i="3"/>
  <c r="M13" i="3"/>
  <c r="M14" i="3"/>
  <c r="G13" i="3"/>
  <c r="G14" i="3"/>
  <c r="G8" i="3"/>
  <c r="F8" i="3"/>
  <c r="R13" i="3"/>
  <c r="S13" i="3" s="1"/>
  <c r="R14" i="3"/>
  <c r="S14" i="3" s="1"/>
  <c r="K17" i="3"/>
  <c r="N17" i="3"/>
  <c r="O17" i="3"/>
  <c r="F15" i="3"/>
  <c r="E10" i="3"/>
  <c r="F10" i="3"/>
  <c r="F9" i="3"/>
  <c r="F12" i="3" l="1"/>
  <c r="E11" i="3"/>
  <c r="F11" i="3"/>
  <c r="F7" i="3"/>
  <c r="I7" i="3" s="1"/>
  <c r="E15" i="3" l="1"/>
  <c r="L6" i="3" l="1"/>
  <c r="I6" i="3"/>
  <c r="F6" i="3"/>
  <c r="F17" i="3"/>
  <c r="I17" i="3"/>
  <c r="L7" i="3"/>
  <c r="L9" i="3"/>
  <c r="R9" i="3" s="1"/>
  <c r="S9" i="3" s="1"/>
  <c r="H12" i="3"/>
  <c r="H9" i="3"/>
  <c r="H15" i="3"/>
  <c r="J15" i="3" s="1"/>
  <c r="L15" i="3"/>
  <c r="R15" i="3" s="1"/>
  <c r="S15" i="3" s="1"/>
  <c r="R12" i="3"/>
  <c r="S12" i="3" s="1"/>
  <c r="H10" i="3"/>
  <c r="H11" i="3"/>
  <c r="L11" i="3"/>
  <c r="M11" i="3" s="1"/>
  <c r="P12" i="3"/>
  <c r="E12" i="3" s="1"/>
  <c r="E17" i="3" s="1"/>
  <c r="P11" i="3"/>
  <c r="P10" i="3"/>
  <c r="M12" i="3"/>
  <c r="H17" i="3" l="1"/>
  <c r="R7" i="3"/>
  <c r="S7" i="3" s="1"/>
  <c r="R11" i="3"/>
  <c r="S11" i="3" s="1"/>
  <c r="M15" i="3"/>
  <c r="J10" i="3"/>
  <c r="L10" i="3"/>
  <c r="R10" i="3" s="1"/>
  <c r="S10" i="3" s="1"/>
  <c r="G15" i="3"/>
  <c r="J12" i="3"/>
  <c r="G11" i="3"/>
  <c r="G10" i="3"/>
  <c r="G12" i="3"/>
  <c r="J11" i="3"/>
  <c r="M10" i="3" l="1"/>
  <c r="R6" i="3"/>
  <c r="S6" i="3" s="1"/>
  <c r="R5" i="3"/>
  <c r="S5" i="3" s="1"/>
  <c r="Q17" i="3" l="1"/>
  <c r="P9" i="3"/>
  <c r="P7" i="3"/>
  <c r="P6" i="3"/>
  <c r="P5" i="3"/>
  <c r="P4" i="3"/>
  <c r="P17" i="3" s="1"/>
  <c r="M9" i="3"/>
  <c r="M7" i="3"/>
  <c r="M6" i="3"/>
  <c r="M5" i="3"/>
  <c r="J5" i="3"/>
  <c r="J6" i="3"/>
  <c r="J7" i="3"/>
  <c r="J9" i="3"/>
  <c r="G5" i="3"/>
  <c r="G6" i="3"/>
  <c r="G7" i="3"/>
  <c r="G9" i="3"/>
  <c r="J4" i="3"/>
  <c r="G4" i="3"/>
  <c r="R4" i="3"/>
  <c r="S4" i="3" s="1"/>
  <c r="L17" i="3"/>
  <c r="M4" i="3"/>
  <c r="M17" i="3" s="1"/>
  <c r="G17" i="3" l="1"/>
  <c r="R17" i="3"/>
  <c r="J17" i="3"/>
</calcChain>
</file>

<file path=xl/sharedStrings.xml><?xml version="1.0" encoding="utf-8"?>
<sst xmlns="http://schemas.openxmlformats.org/spreadsheetml/2006/main" count="88" uniqueCount="66">
  <si>
    <t>Capital</t>
  </si>
  <si>
    <t>Revenue</t>
  </si>
  <si>
    <t xml:space="preserve">Total </t>
  </si>
  <si>
    <t>Total</t>
  </si>
  <si>
    <t xml:space="preserve"> </t>
  </si>
  <si>
    <t>Category of scheme/measure</t>
  </si>
  <si>
    <t xml:space="preserve">Capital </t>
  </si>
  <si>
    <t>(of which) 
2025-26 Bus Grant (£k)</t>
  </si>
  <si>
    <t>(of which) 
Other funding (£k)</t>
  </si>
  <si>
    <t>Notes on other funding sources (identifying non-BSIP funding)</t>
  </si>
  <si>
    <t>(of which) previous years' DfT BSIP funding (£k)</t>
  </si>
  <si>
    <t>Bus priority infrastructure</t>
  </si>
  <si>
    <t>Other infrastructure</t>
  </si>
  <si>
    <t>Ticketing equipment/systems</t>
  </si>
  <si>
    <t>Bus service support/network development</t>
  </si>
  <si>
    <t>Simpler/more affordable fares</t>
  </si>
  <si>
    <t>Safety and security</t>
  </si>
  <si>
    <t>Improved information, marketing</t>
  </si>
  <si>
    <t>Development of future proposals</t>
  </si>
  <si>
    <t>LTA delivery/admin costs</t>
  </si>
  <si>
    <t xml:space="preserve">Other </t>
  </si>
  <si>
    <t>Bus stops/stations/interchanges</t>
  </si>
  <si>
    <t>Vehicles</t>
  </si>
  <si>
    <t xml:space="preserve">Additional description of scheme/measure 
(including intended beneficial outcomes) </t>
  </si>
  <si>
    <r>
      <t xml:space="preserve">Category of scheme/measure
</t>
    </r>
    <r>
      <rPr>
        <sz val="11"/>
        <color theme="1"/>
        <rFont val="Arial"/>
        <family val="2"/>
      </rPr>
      <t>[select from drop down list]</t>
    </r>
  </si>
  <si>
    <t>Name of scheme/measure</t>
  </si>
  <si>
    <t>Budget/estimated cost (£k)</t>
  </si>
  <si>
    <t>Target delivery date</t>
  </si>
  <si>
    <t>Guidance on completing the 2025/26 Delivery Plan template</t>
  </si>
  <si>
    <r>
      <rPr>
        <b/>
        <sz val="11"/>
        <color theme="1"/>
        <rFont val="Calibri"/>
        <family val="2"/>
        <scheme val="minor"/>
      </rPr>
      <t xml:space="preserve">Category of scheme/measure: </t>
    </r>
    <r>
      <rPr>
        <sz val="11"/>
        <color theme="1"/>
        <rFont val="Calibri"/>
        <family val="2"/>
        <scheme val="minor"/>
      </rPr>
      <t xml:space="preserve">should be chosen from the drop-down list in the spreadsheet cell.  
If a scheme falls into more than one category then category under which the majority of benefits arise should be selected.  If that is not possible, classify the scheme as 'Other' and then provide an explanation in the 'Additional Description' field.  Alternatively, consider whether the scheme is a single scheme.   </t>
    </r>
  </si>
  <si>
    <r>
      <rPr>
        <b/>
        <sz val="11"/>
        <color theme="1"/>
        <rFont val="Calibri"/>
        <family val="2"/>
        <scheme val="minor"/>
      </rPr>
      <t>Header:</t>
    </r>
    <r>
      <rPr>
        <sz val="11"/>
        <color theme="1"/>
        <rFont val="Calibri"/>
        <family val="2"/>
        <scheme val="minor"/>
      </rPr>
      <t xml:space="preserve"> The name of the LTA (or LTAs) should be added so that the header reads "ANYTOWN COUNCIL BUS SERVICE IMPROVEMENT DELIVERY PLAN 2025/26"</t>
    </r>
  </si>
  <si>
    <r>
      <rPr>
        <b/>
        <sz val="11"/>
        <color theme="1"/>
        <rFont val="Calibri"/>
        <family val="2"/>
        <scheme val="minor"/>
      </rPr>
      <t>Budget/estimated cost columns:</t>
    </r>
    <r>
      <rPr>
        <sz val="11"/>
        <color theme="1"/>
        <rFont val="Calibri"/>
        <family val="2"/>
        <scheme val="minor"/>
      </rPr>
      <t xml:space="preserve"> These columns should be £k numbers, separating out capital and revenue funding.  (In the majority of cases it is expected that the scheme funding will either be all capital or all revenue funding.)  
The funding of the total scheme cost should be broken down into that finded by 2025/26 DfT Bus Grant for Local Authorities, previous years' DfT BSIP funding, and all other funding sources.  The final column should be used to identify the other funding sources (DfT or other).    </t>
    </r>
  </si>
  <si>
    <r>
      <rPr>
        <b/>
        <sz val="11"/>
        <color theme="1"/>
        <rFont val="Calibri"/>
        <family val="2"/>
        <scheme val="minor"/>
      </rPr>
      <t>Target delivery date:</t>
    </r>
    <r>
      <rPr>
        <sz val="11"/>
        <color theme="1"/>
        <rFont val="Calibri"/>
        <family val="2"/>
        <scheme val="minor"/>
      </rPr>
      <t xml:space="preserve"> For </t>
    </r>
    <r>
      <rPr>
        <b/>
        <sz val="11"/>
        <color theme="1"/>
        <rFont val="Calibri"/>
        <family val="2"/>
        <scheme val="minor"/>
      </rPr>
      <t>capital</t>
    </r>
    <r>
      <rPr>
        <sz val="11"/>
        <color theme="1"/>
        <rFont val="Calibri"/>
        <family val="2"/>
        <scheme val="minor"/>
      </rPr>
      <t xml:space="preserve"> schemes, this should be the date the scheme (infrastructure or equipment) is commissioned and opens for use by the public.   
For </t>
    </r>
    <r>
      <rPr>
        <b/>
        <sz val="11"/>
        <color theme="1"/>
        <rFont val="Calibri"/>
        <family val="2"/>
        <scheme val="minor"/>
      </rPr>
      <t>revenue</t>
    </r>
    <r>
      <rPr>
        <sz val="11"/>
        <color theme="1"/>
        <rFont val="Calibri"/>
        <family val="2"/>
        <scheme val="minor"/>
      </rPr>
      <t xml:space="preserve"> schemes: This should be the date the scheme commences e.g. the date a fares scheme or bus service contract is live and in use by passengers.
This target date will be the baseline for subsequent quarterly monitoring and reporting. For funding allocated in 2022-23, 2023-24 and 2024-25, through Phases 1, 2 and 3 of the BSIP Programme, the specified period is March 2025 for fares schemes; and March 2026 for all other revenue schemes (e.g. service support) and all capital schemes.
For Bus Grant funding allocated in this letter, the specified period means March 2027 for all schemes, both revenue and capital.
We strongly encourage you to use the Bus Grant funding by March 2026 in order to deliver benefits to passengers and communities as quickly as possible. We recognise, however, that it will not always be fully possible to do so, or to do so in a value for money manner, given the lead times on capital projects and usual lengths of tendered bus service contracts. Where absolutely necessary funding can therefore be carried forward into 2026/27. As the Department cannot provide funding in advance of need this is only appropriate where you are satisfied that without having received the payment in 2025/26 your Authority would not have been able to progress Delivery Plans or enter into contracts (either in absolute terms or at an appropriate cost and value for money). In all cases we would expect a contractual or other significant commitment to have been entered into for the full use of the funding by March 2026. You should maintain a clear record of the rationale, and where relevant VfM or cost benefits achieved, and decisions to use this funding beyond 2025/26 – which should be signed off by your Chief Finance Officer (or equivalent). A copy of any such record should be submitted with your next quarterly return when it is created or amended.</t>
    </r>
  </si>
  <si>
    <r>
      <rPr>
        <b/>
        <sz val="11"/>
        <color theme="1"/>
        <rFont val="Calibri"/>
        <family val="2"/>
        <scheme val="minor"/>
      </rPr>
      <t>Name of scheme/measure:</t>
    </r>
    <r>
      <rPr>
        <sz val="11"/>
        <color theme="1"/>
        <rFont val="Calibri"/>
        <family val="2"/>
        <scheme val="minor"/>
      </rPr>
      <t xml:space="preserve"> must capture the essentials of what it is and where it is (where appropriate) without being too long or too short, for example 'High St Anytown bus lane', 'Anytown area all-operator weekly ticket'.
Scheme names used should be identifiable against the names used in the 2024 BSIP document and (where appropriate) the EP Scheme and, for schemes using previous years' BSIP funding, the scheme names that have been used throughout programme delivery reporting to date.  Having said this, the opportunity can be taken to refine/improve names to add useful detail on what and where the scheme or measure is.  
</t>
    </r>
    <r>
      <rPr>
        <b/>
        <sz val="11"/>
        <color theme="1"/>
        <rFont val="Calibri"/>
        <family val="2"/>
        <scheme val="minor"/>
      </rPr>
      <t>All bus service improvement schemes and measures which will be delivered in 2025/26 or 2026/27 should be listed</t>
    </r>
    <r>
      <rPr>
        <sz val="11"/>
        <color theme="1"/>
        <rFont val="Calibri"/>
        <family val="2"/>
        <scheme val="minor"/>
      </rPr>
      <t>, including schemes which are being funded from previous years' DfT BSIP funding or any other funding source - the scheme funding mix should be clarified in the appropriate columns.  For capital schemes, all schemes that will be started or completed and opened in 2025/26 should be listed.  Schemes in the 2024/25 programme which have been completed and opened, and on which there will be no further spending in 2025/26 should not be listed.  For revenue schemes, all schemes that will be or are planned to be running in 2025/26 or 2026/27 should be listed.  This should include bus service support schemes that will be spending previous years' DfT BSIP funding.</t>
    </r>
  </si>
  <si>
    <r>
      <rPr>
        <b/>
        <sz val="11"/>
        <color theme="1"/>
        <rFont val="Calibri"/>
        <family val="2"/>
        <scheme val="minor"/>
      </rPr>
      <t>Additional description of scheme/measure (including intended beneficial outcomes):</t>
    </r>
    <r>
      <rPr>
        <sz val="11"/>
        <color theme="1"/>
        <rFont val="Calibri"/>
        <family val="2"/>
        <scheme val="minor"/>
      </rPr>
      <t xml:space="preserve"> this field is for useful additional description of the scheme/measure that is not captured in the scheme name. This description is an opportunity to describe the scheme outputs (for example, "200m bus lane on High St Anytown plus traffic signals bus detection and priority at High St/Market St saving on average 20 seconds per bus and up to 5 mins per bus at time of peak traffic congestion on corridor carrying 8 buses/hour"; "£5 discount on £17 commercial fare for all-operator weekly ticket covering all services in the Anytown area bus network"). 
It should also contain an initial assessment of the intended beneficial outcomes from the scheme or measure.  To the maximum extent possible, these should be quantified.  For example, "The High St Anytown bus lane aims to save 200 minutes of bus delay time per week, and improve punctuality on routes 2, 7 and 87A by 5 percentage points."  Or, "Target is sales of 10,000 Anytown all-operator weekly tickets per 4 week period, saving passengers £650k per year".  
The description of the intended beneficial outcomes should describe how the scheme/measure contributes towards delivery of the objectives of the 2024 BSIP.</t>
    </r>
  </si>
  <si>
    <t>Additional evening and Sunday services</t>
  </si>
  <si>
    <t>Access to Wexham Park Hospital</t>
  </si>
  <si>
    <t>Capacity enhancements</t>
  </si>
  <si>
    <t>Multi-operator ticketing scheme</t>
  </si>
  <si>
    <t>A multi-operator scheme providing for cross-acceptance of tickets and interchange journeys.  Particular benefit to access to Wexham Park Hospital.  An allowance is made in the costing for subsidy to reduce fares.  Customer satisfaction and patronage</t>
  </si>
  <si>
    <t>Town centre bus interchange wayfinding</t>
  </si>
  <si>
    <t>Bus stop development</t>
  </si>
  <si>
    <t>Marginal gains</t>
  </si>
  <si>
    <t>Develop a wayfinding scheme between Slough rail station and Slough town centre interchange bus stops.  Customer satisfaction and patronage</t>
  </si>
  <si>
    <t>Identify and deliver small-scale highway schemes to improve bus journey times and punctuality with a focus on cross-town service 7 (Heathrow Airport - Britwell).  Potential improvements to highway scheme management.  Journey time, punctuality, patronage, customer satisfaction</t>
  </si>
  <si>
    <t>Slough town centre bus interchange bus stops</t>
  </si>
  <si>
    <t>Traffic signal priority</t>
  </si>
  <si>
    <t>Repair existing detection systems at selected junctions heavily used by buses; develop system for providing signal priority at selected junctions.  Journey time, punctuality, patronage, customer satisfaction.</t>
  </si>
  <si>
    <t>Improvements to pedestrian access to bus stops; increase in bus stop and stand capacity; Real Time Passenger Information.  Punctuality, patronage, customer satisfaction</t>
  </si>
  <si>
    <t>check</t>
  </si>
  <si>
    <t>Additional and continued grant funding of services from a number of areas in Slough; joint with Buckinghamshire Council, Heathrow Airport Ltd and Royal Borough of Windsor &amp; Maidenhead.  Customer satisfaction and patronage</t>
  </si>
  <si>
    <t>Additional evening and Sunday services; new route expanding direct bus access to the hospital; joint with Buckinghamshire Council and Royal Borough of Windsor &amp; Maidenhead. Customer satisfaction and patronage</t>
  </si>
  <si>
    <t>Address reported issues of overcrowding on one service; joint with Buckinghamshire Council.  Customer satisfaction and patronage</t>
  </si>
  <si>
    <t>SLOUGH BOROUGH COUNCIL Bus Service Improvement Delivery Plan 2025-26</t>
  </si>
  <si>
    <t>Contribution by GWR under the Stations Fund (subject to confirmation)</t>
  </si>
  <si>
    <t>Slough town centre bus interchange medium-term strategy</t>
  </si>
  <si>
    <t>Zero-emission bus and depot strategy</t>
  </si>
  <si>
    <t>Officer and consultancy delivery support</t>
  </si>
  <si>
    <t>Apr 25 - Sep 25</t>
  </si>
  <si>
    <t>Apr 25 - Jan 26</t>
  </si>
  <si>
    <t xml:space="preserve">Contribution by Heathrow Airport Ltd; other LTA funding also expected to be drawn from BSIP allocations </t>
  </si>
  <si>
    <t>Develop medium to long-term strategy for bus and multi-modal interchange in Slough town centre. Journey time, punctuality, patronage, customer satisfaction.</t>
  </si>
  <si>
    <t>Develop feasibility study for bus and depot electrification.  Patronage, customer satisfaction.</t>
  </si>
  <si>
    <t>Christmas fares promotion</t>
  </si>
  <si>
    <t>Free travel 4 Saturdays before Christmas (joint with RBWM)</t>
  </si>
  <si>
    <t>Accessibility upgrades to 4 identified bus stops where current provision is poor, with further stops to be identified.  Customer satisfaction and patronage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</si>
</sst>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theme="1"/>
      <name val="Arial"/>
      <family val="2"/>
    </font>
    <font>
      <b/>
      <sz val="11"/>
      <color theme="1"/>
      <name val="Arial"/>
      <family val="2"/>
    </font>
    <font>
      <b/>
      <sz val="11"/>
      <color theme="1"/>
      <name val="Calibri"/>
      <family val="2"/>
      <scheme val="minor"/>
    </font>
    <font>
      <b/>
      <sz val="14"/>
      <color theme="1"/>
      <name val="Arial"/>
      <family val="2"/>
    </font>
    <font>
      <b/>
      <sz val="14"/>
      <color theme="1"/>
      <name val="Calibri"/>
      <family val="2"/>
      <scheme val="minor"/>
    </font>
    <font>
      <sz val="8"/>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theme="5" tint="0.79998168889431442"/>
        <bgColor indexed="64"/>
      </patternFill>
    </fill>
    <fill>
      <patternFill patternType="solid">
        <fgColor theme="9"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52">
    <xf numFmtId="0" fontId="0" fillId="0" borderId="0" xfId="0"/>
    <xf numFmtId="0" fontId="5" fillId="0" borderId="0" xfId="0" applyFont="1"/>
    <xf numFmtId="0" fontId="0" fillId="0" borderId="0" xfId="0" applyAlignment="1">
      <alignment wrapText="1"/>
    </xf>
    <xf numFmtId="0" fontId="1" fillId="0" borderId="5" xfId="0" applyFont="1" applyBorder="1" applyAlignment="1">
      <alignment horizontal="center" vertical="center" wrapText="1"/>
    </xf>
    <xf numFmtId="0" fontId="1" fillId="0" borderId="15" xfId="0" applyFont="1" applyBorder="1" applyAlignment="1">
      <alignment horizontal="center" vertical="center" wrapText="1"/>
    </xf>
    <xf numFmtId="17" fontId="1" fillId="0" borderId="1" xfId="0" applyNumberFormat="1" applyFont="1" applyBorder="1" applyAlignment="1">
      <alignment horizontal="center" vertical="center" wrapText="1"/>
    </xf>
    <xf numFmtId="0" fontId="1" fillId="0" borderId="2" xfId="0" applyFont="1" applyBorder="1" applyAlignment="1">
      <alignment vertical="center"/>
    </xf>
    <xf numFmtId="0" fontId="2" fillId="0" borderId="4" xfId="0" applyFont="1" applyBorder="1" applyAlignment="1">
      <alignment horizontal="center" vertical="center" wrapText="1"/>
    </xf>
    <xf numFmtId="0" fontId="1" fillId="0" borderId="0" xfId="0" applyFont="1" applyAlignment="1">
      <alignment horizontal="center" vertical="center"/>
    </xf>
    <xf numFmtId="0" fontId="1" fillId="2" borderId="8" xfId="0" applyFont="1" applyFill="1" applyBorder="1" applyAlignment="1">
      <alignment horizontal="center" vertical="center"/>
    </xf>
    <xf numFmtId="0" fontId="1" fillId="0" borderId="7" xfId="0" applyFont="1" applyBorder="1" applyAlignment="1">
      <alignment horizontal="center" vertical="center"/>
    </xf>
    <xf numFmtId="3" fontId="1" fillId="2" borderId="1" xfId="0" applyNumberFormat="1" applyFont="1" applyFill="1" applyBorder="1" applyAlignment="1">
      <alignment horizontal="center" vertical="center"/>
    </xf>
    <xf numFmtId="0" fontId="1" fillId="0" borderId="6" xfId="0" applyFont="1" applyBorder="1" applyAlignment="1">
      <alignment horizontal="center" vertical="center"/>
    </xf>
    <xf numFmtId="0" fontId="1" fillId="0" borderId="6" xfId="0" applyFont="1" applyBorder="1" applyAlignment="1">
      <alignment horizontal="center" vertical="center" wrapText="1"/>
    </xf>
    <xf numFmtId="0" fontId="1" fillId="0" borderId="0" xfId="0" applyFont="1" applyAlignment="1">
      <alignment vertical="center"/>
    </xf>
    <xf numFmtId="3" fontId="1" fillId="0" borderId="0" xfId="0" applyNumberFormat="1" applyFont="1" applyAlignment="1">
      <alignment vertical="center"/>
    </xf>
    <xf numFmtId="0" fontId="1" fillId="3" borderId="8" xfId="0" applyFont="1" applyFill="1" applyBorder="1" applyAlignment="1">
      <alignment horizontal="center" vertical="center" wrapText="1"/>
    </xf>
    <xf numFmtId="3" fontId="1" fillId="3" borderId="1" xfId="0" applyNumberFormat="1" applyFont="1" applyFill="1" applyBorder="1" applyAlignment="1">
      <alignment horizontal="center" vertical="center" wrapText="1"/>
    </xf>
    <xf numFmtId="3" fontId="1" fillId="3" borderId="1" xfId="0" applyNumberFormat="1" applyFont="1" applyFill="1" applyBorder="1" applyAlignment="1">
      <alignment horizontal="center" vertical="center"/>
    </xf>
    <xf numFmtId="0" fontId="1" fillId="4" borderId="8" xfId="0" applyFont="1" applyFill="1" applyBorder="1" applyAlignment="1">
      <alignment horizontal="center" vertical="center"/>
    </xf>
    <xf numFmtId="3" fontId="1" fillId="4" borderId="1" xfId="0" applyNumberFormat="1" applyFont="1" applyFill="1" applyBorder="1" applyAlignment="1">
      <alignment horizontal="center" vertical="center"/>
    </xf>
    <xf numFmtId="3" fontId="1" fillId="0" borderId="0" xfId="0" applyNumberFormat="1" applyFont="1" applyAlignment="1">
      <alignment horizontal="center" vertical="center"/>
    </xf>
    <xf numFmtId="3" fontId="1" fillId="3" borderId="22" xfId="0" applyNumberFormat="1" applyFont="1" applyFill="1" applyBorder="1" applyAlignment="1">
      <alignment horizontal="center" vertical="center" wrapText="1"/>
    </xf>
    <xf numFmtId="3" fontId="1" fillId="4" borderId="22" xfId="0" applyNumberFormat="1" applyFont="1" applyFill="1" applyBorder="1" applyAlignment="1">
      <alignment horizontal="center" vertical="center"/>
    </xf>
    <xf numFmtId="3" fontId="1" fillId="2" borderId="22" xfId="0" applyNumberFormat="1" applyFont="1" applyFill="1" applyBorder="1" applyAlignment="1">
      <alignment horizontal="center" vertical="center"/>
    </xf>
    <xf numFmtId="3" fontId="1" fillId="3" borderId="22" xfId="0" applyNumberFormat="1" applyFont="1" applyFill="1" applyBorder="1" applyAlignment="1">
      <alignment horizontal="center" vertical="center"/>
    </xf>
    <xf numFmtId="3" fontId="1" fillId="3" borderId="1" xfId="0" applyNumberFormat="1" applyFont="1" applyFill="1" applyBorder="1" applyAlignment="1">
      <alignment vertical="center"/>
    </xf>
    <xf numFmtId="3" fontId="1" fillId="4" borderId="1" xfId="0" applyNumberFormat="1" applyFont="1" applyFill="1" applyBorder="1" applyAlignment="1">
      <alignment vertical="center"/>
    </xf>
    <xf numFmtId="0" fontId="2" fillId="0" borderId="3" xfId="0" applyFont="1" applyBorder="1" applyAlignment="1">
      <alignment horizontal="center"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8" xfId="0" applyFont="1" applyBorder="1" applyAlignment="1">
      <alignment horizontal="center" vertical="center" wrapText="1"/>
    </xf>
    <xf numFmtId="0" fontId="1" fillId="0" borderId="0" xfId="0" applyFont="1" applyBorder="1" applyAlignment="1">
      <alignment horizontal="center" vertical="center" wrapText="1"/>
    </xf>
    <xf numFmtId="0" fontId="1" fillId="0" borderId="0" xfId="0" applyFont="1" applyBorder="1" applyAlignment="1">
      <alignment horizontal="center" vertical="center"/>
    </xf>
    <xf numFmtId="3" fontId="1" fillId="2" borderId="1" xfId="0" applyNumberFormat="1" applyFont="1" applyFill="1" applyBorder="1" applyAlignment="1">
      <alignment vertical="center"/>
    </xf>
    <xf numFmtId="0" fontId="1" fillId="0" borderId="9" xfId="0" applyFont="1" applyBorder="1" applyAlignment="1">
      <alignment wrapText="1"/>
    </xf>
    <xf numFmtId="0" fontId="1" fillId="0" borderId="21"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3" fontId="1" fillId="3" borderId="19" xfId="0" applyNumberFormat="1" applyFont="1" applyFill="1" applyBorder="1" applyAlignment="1">
      <alignment horizontal="center" vertical="center" wrapText="1"/>
    </xf>
    <xf numFmtId="3" fontId="1" fillId="4" borderId="19" xfId="0" applyNumberFormat="1" applyFont="1" applyFill="1" applyBorder="1" applyAlignment="1">
      <alignment horizontal="center" vertical="center"/>
    </xf>
    <xf numFmtId="3" fontId="1" fillId="2" borderId="19" xfId="0" applyNumberFormat="1" applyFont="1" applyFill="1" applyBorder="1" applyAlignment="1">
      <alignment horizontal="center" vertical="center"/>
    </xf>
    <xf numFmtId="3" fontId="1" fillId="3" borderId="19" xfId="0" applyNumberFormat="1" applyFont="1" applyFill="1" applyBorder="1" applyAlignment="1">
      <alignment horizontal="center" vertical="center"/>
    </xf>
    <xf numFmtId="0" fontId="1" fillId="0" borderId="20" xfId="0" applyFont="1" applyBorder="1" applyAlignment="1">
      <alignment horizontal="center" vertical="center" wrapText="1"/>
    </xf>
    <xf numFmtId="17" fontId="1" fillId="0" borderId="1" xfId="0" quotePrefix="1" applyNumberFormat="1" applyFont="1" applyBorder="1" applyAlignment="1">
      <alignment horizontal="center" vertical="center" wrapText="1"/>
    </xf>
    <xf numFmtId="0" fontId="1"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P:\GBLOW\TP\HA\PROJECTS\5140327%20Slough%20PT%20support%202015_16%20GAMB1938\technical\government%20grant%20spend\local%20bus%20service_de%20minimis%20support.xlsm" TargetMode="External"/><Relationship Id="rId1" Type="http://schemas.openxmlformats.org/officeDocument/2006/relationships/externalLinkPath" Target="local%20bus%20service_de%20minimis%20support.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P:\GBLOW\TP\HA\PROJECTS\5140327%20Slough%20PT%20support%202015_16%20GAMB1938\technical\government%20grant%20spend\grant%20funding%20summary_20250214.xlsm" TargetMode="External"/><Relationship Id="rId1" Type="http://schemas.openxmlformats.org/officeDocument/2006/relationships/externalLinkPath" Target="grant%20funding%20summary_202502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arousel ph 1"/>
      <sheetName val="TVB rte 2"/>
      <sheetName val="TVB rte 12"/>
      <sheetName val="First rte 3"/>
      <sheetName val="Carousel ph 2"/>
      <sheetName val="total"/>
    </sheetNames>
    <sheetDataSet>
      <sheetData sheetId="0"/>
      <sheetData sheetId="1"/>
      <sheetData sheetId="2"/>
      <sheetData sheetId="3"/>
      <sheetData sheetId="4"/>
      <sheetData sheetId="5">
        <row r="4">
          <cell r="D4">
            <v>16250</v>
          </cell>
          <cell r="E4">
            <v>12187.5</v>
          </cell>
        </row>
        <row r="5">
          <cell r="D5">
            <v>12500</v>
          </cell>
          <cell r="E5">
            <v>9375</v>
          </cell>
        </row>
        <row r="6">
          <cell r="D6">
            <v>19999.999999999996</v>
          </cell>
          <cell r="E6">
            <v>14999.999999999996</v>
          </cell>
        </row>
        <row r="7">
          <cell r="D7">
            <v>27500</v>
          </cell>
          <cell r="E7">
            <v>20625</v>
          </cell>
        </row>
        <row r="10">
          <cell r="D10">
            <v>64000.000000000015</v>
          </cell>
          <cell r="E10">
            <v>36000</v>
          </cell>
        </row>
        <row r="11">
          <cell r="D11">
            <v>46588</v>
          </cell>
          <cell r="E11">
            <v>46588</v>
          </cell>
        </row>
        <row r="14">
          <cell r="D14">
            <v>17500</v>
          </cell>
          <cell r="E14">
            <v>21174.5</v>
          </cell>
        </row>
        <row r="15">
          <cell r="D15">
            <v>52500</v>
          </cell>
          <cell r="E15">
            <v>67860.25</v>
          </cell>
          <cell r="F15">
            <v>120360.25</v>
          </cell>
        </row>
        <row r="18">
          <cell r="D18">
            <v>29988</v>
          </cell>
          <cell r="E18">
            <v>37699.5</v>
          </cell>
        </row>
        <row r="19">
          <cell r="D19">
            <v>21875</v>
          </cell>
          <cell r="E19">
            <v>37500</v>
          </cell>
        </row>
        <row r="26">
          <cell r="D26">
            <v>42833</v>
          </cell>
          <cell r="E26">
            <v>41428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TF summary"/>
      <sheetName val="Sheet1"/>
      <sheetName val="LTF detail"/>
      <sheetName val="BSIP proposal"/>
      <sheetName val="Del Plan rev Jun 25"/>
      <sheetName val="Sheet2"/>
      <sheetName val="Sheet3"/>
      <sheetName val="Sheet4"/>
    </sheetNames>
    <sheetDataSet>
      <sheetData sheetId="0"/>
      <sheetData sheetId="1"/>
      <sheetData sheetId="2"/>
      <sheetData sheetId="3">
        <row r="26">
          <cell r="K26">
            <v>100000</v>
          </cell>
        </row>
        <row r="38">
          <cell r="H38">
            <v>90000</v>
          </cell>
        </row>
        <row r="43">
          <cell r="K43">
            <v>225000</v>
          </cell>
        </row>
      </sheetData>
      <sheetData sheetId="4">
        <row r="19">
          <cell r="I19">
            <v>50000</v>
          </cell>
        </row>
        <row r="24">
          <cell r="H24">
            <v>50000</v>
          </cell>
          <cell r="I24">
            <v>110000</v>
          </cell>
          <cell r="J24">
            <v>0</v>
          </cell>
        </row>
        <row r="26">
          <cell r="H26">
            <v>25000</v>
          </cell>
          <cell r="K26">
            <v>100000</v>
          </cell>
        </row>
        <row r="28">
          <cell r="H28">
            <v>2500</v>
          </cell>
        </row>
        <row r="29">
          <cell r="K29">
            <v>25000</v>
          </cell>
        </row>
        <row r="30">
          <cell r="H30">
            <v>5000</v>
          </cell>
        </row>
        <row r="31">
          <cell r="K31">
            <v>25000</v>
          </cell>
        </row>
        <row r="32">
          <cell r="H32">
            <v>2500</v>
          </cell>
        </row>
        <row r="33">
          <cell r="K33">
            <v>25000</v>
          </cell>
        </row>
        <row r="38">
          <cell r="H38">
            <v>90000</v>
          </cell>
          <cell r="K38">
            <v>225000</v>
          </cell>
        </row>
        <row r="43">
          <cell r="H43">
            <v>100000</v>
          </cell>
          <cell r="K43">
            <v>225000</v>
          </cell>
        </row>
        <row r="45">
          <cell r="H45">
            <v>10000</v>
          </cell>
        </row>
        <row r="47">
          <cell r="K47">
            <v>225000</v>
          </cell>
        </row>
        <row r="55">
          <cell r="K55">
            <v>67715</v>
          </cell>
        </row>
      </sheetData>
      <sheetData sheetId="5"/>
      <sheetData sheetId="6"/>
      <sheetData sheetId="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951060-79FD-4399-BD33-5E0BFAEAC94D}" name="Table1" displayName="Table1" ref="A1:A13" totalsRowShown="0">
  <autoFilter ref="A1:A13" xr:uid="{5D148462-620C-474E-AE0B-916009FA0674}"/>
  <tableColumns count="1">
    <tableColumn id="1" xr3:uid="{52DEFE7A-2A1D-4447-AB81-70521B0C80AA}" name="Category of scheme/measure"/>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B2E18-6A10-40A8-8A18-C5F343A276CD}">
  <dimension ref="A1:A18"/>
  <sheetViews>
    <sheetView topLeftCell="A5" workbookViewId="0">
      <selection activeCell="C5" sqref="C5"/>
    </sheetView>
  </sheetViews>
  <sheetFormatPr defaultRowHeight="14.5" x14ac:dyDescent="0.35"/>
  <cols>
    <col min="1" max="1" width="150.7265625" customWidth="1"/>
  </cols>
  <sheetData>
    <row r="1" spans="1:1" ht="18.5" x14ac:dyDescent="0.45">
      <c r="A1" s="1" t="s">
        <v>28</v>
      </c>
    </row>
    <row r="2" spans="1:1" ht="18.5" x14ac:dyDescent="0.45">
      <c r="A2" s="1"/>
    </row>
    <row r="3" spans="1:1" x14ac:dyDescent="0.35">
      <c r="A3" t="s">
        <v>30</v>
      </c>
    </row>
    <row r="4" spans="1:1" ht="53" customHeight="1" x14ac:dyDescent="0.35">
      <c r="A4" s="2" t="s">
        <v>29</v>
      </c>
    </row>
    <row r="5" spans="1:1" ht="155" customHeight="1" x14ac:dyDescent="0.35">
      <c r="A5" s="2" t="s">
        <v>33</v>
      </c>
    </row>
    <row r="6" spans="1:1" ht="120.5" customHeight="1" x14ac:dyDescent="0.35">
      <c r="A6" s="2" t="s">
        <v>34</v>
      </c>
    </row>
    <row r="7" spans="1:1" ht="235" customHeight="1" x14ac:dyDescent="0.35">
      <c r="A7" s="2" t="s">
        <v>32</v>
      </c>
    </row>
    <row r="8" spans="1:1" ht="67" customHeight="1" x14ac:dyDescent="0.35">
      <c r="A8" s="2" t="s">
        <v>31</v>
      </c>
    </row>
    <row r="9" spans="1:1" x14ac:dyDescent="0.35">
      <c r="A9" s="2"/>
    </row>
    <row r="10" spans="1:1" x14ac:dyDescent="0.35">
      <c r="A10" s="2"/>
    </row>
    <row r="11" spans="1:1" x14ac:dyDescent="0.35">
      <c r="A11" s="2"/>
    </row>
    <row r="12" spans="1:1" x14ac:dyDescent="0.35">
      <c r="A12" s="2"/>
    </row>
    <row r="13" spans="1:1" x14ac:dyDescent="0.35">
      <c r="A13" s="2"/>
    </row>
    <row r="14" spans="1:1" x14ac:dyDescent="0.35">
      <c r="A14" s="2"/>
    </row>
    <row r="15" spans="1:1" x14ac:dyDescent="0.35">
      <c r="A15" s="2"/>
    </row>
    <row r="16" spans="1:1" x14ac:dyDescent="0.35">
      <c r="A16" s="2"/>
    </row>
    <row r="17" spans="1:1" x14ac:dyDescent="0.35">
      <c r="A17" s="2"/>
    </row>
    <row r="18" spans="1:1" x14ac:dyDescent="0.35">
      <c r="A18" s="2"/>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C8BDD-F54B-4E5A-9D1F-58DAA8DC4F14}">
  <sheetPr>
    <pageSetUpPr fitToPage="1"/>
  </sheetPr>
  <dimension ref="A1:T24"/>
  <sheetViews>
    <sheetView tabSelected="1" topLeftCell="D1" zoomScale="80" zoomScaleNormal="80" workbookViewId="0">
      <selection activeCell="F19" sqref="F19"/>
    </sheetView>
  </sheetViews>
  <sheetFormatPr defaultColWidth="8.90625" defaultRowHeight="14" x14ac:dyDescent="0.35"/>
  <cols>
    <col min="1" max="1" width="41.7265625" style="14" customWidth="1"/>
    <col min="2" max="3" width="51.26953125" style="14" customWidth="1"/>
    <col min="4" max="4" width="16.54296875" style="14" customWidth="1"/>
    <col min="5" max="16" width="10.7265625" style="14" customWidth="1"/>
    <col min="17" max="17" width="39" style="14" customWidth="1"/>
    <col min="18" max="16384" width="8.90625" style="14"/>
  </cols>
  <sheetData>
    <row r="1" spans="1:20" s="6" customFormat="1" ht="29.15" customHeight="1" thickBot="1" x14ac:dyDescent="0.4">
      <c r="A1" s="29" t="s">
        <v>53</v>
      </c>
      <c r="B1" s="30"/>
      <c r="C1" s="30"/>
      <c r="D1" s="30"/>
      <c r="E1" s="30"/>
      <c r="F1" s="30"/>
      <c r="G1" s="30"/>
      <c r="H1" s="30"/>
      <c r="I1" s="30"/>
      <c r="J1" s="30"/>
      <c r="K1" s="30"/>
      <c r="L1" s="30"/>
      <c r="M1" s="30"/>
      <c r="N1" s="30"/>
      <c r="O1" s="30"/>
      <c r="P1" s="30"/>
      <c r="Q1" s="31"/>
    </row>
    <row r="2" spans="1:20" s="8" customFormat="1" ht="28.5" customHeight="1" x14ac:dyDescent="0.35">
      <c r="A2" s="32" t="s">
        <v>24</v>
      </c>
      <c r="B2" s="34" t="s">
        <v>25</v>
      </c>
      <c r="C2" s="36" t="s">
        <v>23</v>
      </c>
      <c r="D2" s="36" t="s">
        <v>27</v>
      </c>
      <c r="E2" s="28" t="s">
        <v>26</v>
      </c>
      <c r="F2" s="28"/>
      <c r="G2" s="28"/>
      <c r="H2" s="28" t="s">
        <v>7</v>
      </c>
      <c r="I2" s="28"/>
      <c r="J2" s="28"/>
      <c r="K2" s="28" t="s">
        <v>10</v>
      </c>
      <c r="L2" s="28"/>
      <c r="M2" s="28"/>
      <c r="N2" s="28" t="s">
        <v>8</v>
      </c>
      <c r="O2" s="28"/>
      <c r="P2" s="28"/>
      <c r="Q2" s="7" t="s">
        <v>9</v>
      </c>
    </row>
    <row r="3" spans="1:20" s="8" customFormat="1" ht="14.5" thickBot="1" x14ac:dyDescent="0.4">
      <c r="A3" s="33"/>
      <c r="B3" s="35"/>
      <c r="C3" s="37"/>
      <c r="D3" s="37"/>
      <c r="E3" s="16" t="s">
        <v>0</v>
      </c>
      <c r="F3" s="19" t="s">
        <v>1</v>
      </c>
      <c r="G3" s="9" t="s">
        <v>2</v>
      </c>
      <c r="H3" s="16" t="s">
        <v>6</v>
      </c>
      <c r="I3" s="19" t="s">
        <v>1</v>
      </c>
      <c r="J3" s="9" t="s">
        <v>3</v>
      </c>
      <c r="K3" s="16" t="s">
        <v>6</v>
      </c>
      <c r="L3" s="19" t="s">
        <v>1</v>
      </c>
      <c r="M3" s="9" t="s">
        <v>3</v>
      </c>
      <c r="N3" s="16" t="s">
        <v>6</v>
      </c>
      <c r="O3" s="19" t="s">
        <v>1</v>
      </c>
      <c r="P3" s="9" t="s">
        <v>3</v>
      </c>
      <c r="Q3" s="10"/>
      <c r="R3" s="8" t="s">
        <v>49</v>
      </c>
      <c r="S3" s="8" t="s">
        <v>49</v>
      </c>
    </row>
    <row r="4" spans="1:20" s="8" customFormat="1" ht="70" x14ac:dyDescent="0.35">
      <c r="A4" s="42" t="s">
        <v>14</v>
      </c>
      <c r="B4" s="43" t="s">
        <v>35</v>
      </c>
      <c r="C4" s="43" t="s">
        <v>50</v>
      </c>
      <c r="D4" s="44" t="s">
        <v>58</v>
      </c>
      <c r="E4" s="45"/>
      <c r="F4" s="46">
        <f>SUM([1]total!$D$4:$E$5,[1]total!$D$11:$E$11,[1]total!$D$18:$E$18,[1]total!$D$26:$E$26,O4)</f>
        <v>333449</v>
      </c>
      <c r="G4" s="47">
        <f>E4+F4</f>
        <v>333449</v>
      </c>
      <c r="H4" s="48"/>
      <c r="I4" s="46">
        <f>SUM([1]total!$E$4:$E$5,[1]total!$E$11,[1]total!$E$18)+[1]total!$E$26</f>
        <v>147278</v>
      </c>
      <c r="J4" s="47">
        <f>H4+I4</f>
        <v>147278</v>
      </c>
      <c r="K4" s="48"/>
      <c r="L4" s="46">
        <f>SUM([1]total!$D$4:$D$5,[1]total!$D$11,[1]total!$D$18,[1]total!$D$26)</f>
        <v>148159</v>
      </c>
      <c r="M4" s="47">
        <f>K4+L4</f>
        <v>148159</v>
      </c>
      <c r="N4" s="48"/>
      <c r="O4" s="46">
        <v>38012</v>
      </c>
      <c r="P4" s="47">
        <f>N4+O4</f>
        <v>38012</v>
      </c>
      <c r="Q4" s="49" t="s">
        <v>60</v>
      </c>
      <c r="R4" s="21">
        <f>I4+L4+O4</f>
        <v>333449</v>
      </c>
      <c r="S4" s="21">
        <f>R4-F4</f>
        <v>0</v>
      </c>
    </row>
    <row r="5" spans="1:20" s="8" customFormat="1" ht="69.5" customHeight="1" x14ac:dyDescent="0.35">
      <c r="A5" s="3" t="s">
        <v>14</v>
      </c>
      <c r="B5" s="4" t="s">
        <v>36</v>
      </c>
      <c r="C5" s="4" t="s">
        <v>51</v>
      </c>
      <c r="D5" s="50" t="s">
        <v>59</v>
      </c>
      <c r="E5" s="17"/>
      <c r="F5" s="20">
        <f>SUM([1]total!$D$6:$E$7,[1]total!$D$10:$E$10,[1]total!$D$14:$E$14,[1]total!$D$19:$E$19,[1]total!$D$23:$E$23)</f>
        <v>281174.5</v>
      </c>
      <c r="G5" s="11">
        <f t="shared" ref="G5:G15" si="0">E5+F5</f>
        <v>281174.5</v>
      </c>
      <c r="H5" s="18"/>
      <c r="I5" s="20">
        <f>SUM([1]total!$E$6:$E$7,[1]total!$E$10,[1]total!$E$14,[1]total!$E$19)</f>
        <v>130299.5</v>
      </c>
      <c r="J5" s="11">
        <f t="shared" ref="J5:J15" si="1">H5+I5</f>
        <v>130299.5</v>
      </c>
      <c r="K5" s="18"/>
      <c r="L5" s="20">
        <f>SUM([1]total!$D$6:$D$7,[1]total!$D$10,[1]total!$D$14,[1]total!$D$19)</f>
        <v>150875</v>
      </c>
      <c r="M5" s="11">
        <f t="shared" ref="M5:M15" si="2">K5+L5</f>
        <v>150875</v>
      </c>
      <c r="N5" s="18"/>
      <c r="O5" s="20"/>
      <c r="P5" s="11">
        <f t="shared" ref="P5:P15" si="3">N5+O5</f>
        <v>0</v>
      </c>
      <c r="Q5" s="12"/>
      <c r="R5" s="21">
        <f t="shared" ref="R5:R15" si="4">I5+L5+O5</f>
        <v>281174.5</v>
      </c>
      <c r="S5" s="21">
        <f t="shared" ref="S5:S15" si="5">R5-F5</f>
        <v>0</v>
      </c>
    </row>
    <row r="6" spans="1:20" s="8" customFormat="1" ht="42" x14ac:dyDescent="0.35">
      <c r="A6" s="3" t="s">
        <v>14</v>
      </c>
      <c r="B6" s="4" t="s">
        <v>37</v>
      </c>
      <c r="C6" s="4" t="s">
        <v>52</v>
      </c>
      <c r="D6" s="5">
        <v>45901</v>
      </c>
      <c r="E6" s="17"/>
      <c r="F6" s="20">
        <f>[1]total!$F$15</f>
        <v>120360.25</v>
      </c>
      <c r="G6" s="11">
        <f t="shared" si="0"/>
        <v>120360.25</v>
      </c>
      <c r="H6" s="18"/>
      <c r="I6" s="20">
        <f>[1]total!$E$15</f>
        <v>67860.25</v>
      </c>
      <c r="J6" s="11">
        <f t="shared" si="1"/>
        <v>67860.25</v>
      </c>
      <c r="K6" s="18"/>
      <c r="L6" s="20">
        <f>[1]total!$D$15</f>
        <v>52500</v>
      </c>
      <c r="M6" s="11">
        <f t="shared" si="2"/>
        <v>52500</v>
      </c>
      <c r="N6" s="18"/>
      <c r="O6" s="20"/>
      <c r="P6" s="11">
        <f t="shared" si="3"/>
        <v>0</v>
      </c>
      <c r="Q6" s="12"/>
      <c r="R6" s="21">
        <f t="shared" si="4"/>
        <v>120360.25</v>
      </c>
      <c r="S6" s="21">
        <f t="shared" si="5"/>
        <v>0</v>
      </c>
      <c r="T6" s="21"/>
    </row>
    <row r="7" spans="1:20" s="8" customFormat="1" ht="70.5" thickBot="1" x14ac:dyDescent="0.4">
      <c r="A7" s="3" t="s">
        <v>15</v>
      </c>
      <c r="B7" s="4" t="s">
        <v>38</v>
      </c>
      <c r="C7" s="4" t="s">
        <v>39</v>
      </c>
      <c r="D7" s="5">
        <v>46023</v>
      </c>
      <c r="E7" s="17"/>
      <c r="F7" s="20">
        <f>'[2]Del Plan rev Jun 25'!$H$24+'[2]Del Plan rev Jun 25'!$I$24+'[2]Del Plan rev Jun 25'!$J$24</f>
        <v>160000</v>
      </c>
      <c r="G7" s="11">
        <f t="shared" si="0"/>
        <v>160000</v>
      </c>
      <c r="H7" s="18"/>
      <c r="I7" s="20">
        <f>F7</f>
        <v>160000</v>
      </c>
      <c r="J7" s="11">
        <f t="shared" si="1"/>
        <v>160000</v>
      </c>
      <c r="K7" s="18"/>
      <c r="L7" s="20">
        <f t="shared" ref="L7" si="6">F7-I7</f>
        <v>0</v>
      </c>
      <c r="M7" s="11">
        <f t="shared" si="2"/>
        <v>0</v>
      </c>
      <c r="N7" s="18"/>
      <c r="O7" s="20"/>
      <c r="P7" s="11">
        <f t="shared" si="3"/>
        <v>0</v>
      </c>
      <c r="Q7" s="12"/>
      <c r="R7" s="21">
        <f t="shared" si="4"/>
        <v>160000</v>
      </c>
      <c r="S7" s="21">
        <f t="shared" si="5"/>
        <v>0</v>
      </c>
    </row>
    <row r="8" spans="1:20" s="8" customFormat="1" ht="28.5" thickBot="1" x14ac:dyDescent="0.35">
      <c r="A8" s="3"/>
      <c r="B8" s="4" t="s">
        <v>63</v>
      </c>
      <c r="C8" s="41" t="s">
        <v>64</v>
      </c>
      <c r="D8" s="5">
        <v>45992</v>
      </c>
      <c r="E8" s="17"/>
      <c r="F8" s="20">
        <f>'[2]Del Plan rev Jun 25'!$I$19</f>
        <v>50000</v>
      </c>
      <c r="G8" s="11">
        <f t="shared" si="0"/>
        <v>50000</v>
      </c>
      <c r="H8" s="18"/>
      <c r="I8" s="20">
        <f>F8</f>
        <v>50000</v>
      </c>
      <c r="J8" s="11">
        <f>G8</f>
        <v>50000</v>
      </c>
      <c r="K8" s="18"/>
      <c r="L8" s="20"/>
      <c r="M8" s="11"/>
      <c r="N8" s="18"/>
      <c r="O8" s="20"/>
      <c r="P8" s="11"/>
      <c r="Q8" s="12"/>
      <c r="R8" s="21"/>
      <c r="S8" s="21"/>
    </row>
    <row r="9" spans="1:20" s="8" customFormat="1" ht="42" x14ac:dyDescent="0.35">
      <c r="A9" s="3" t="s">
        <v>21</v>
      </c>
      <c r="B9" s="4" t="s">
        <v>40</v>
      </c>
      <c r="C9" s="4" t="s">
        <v>43</v>
      </c>
      <c r="D9" s="5">
        <v>46023</v>
      </c>
      <c r="E9" s="17">
        <f>'[2]Del Plan rev Jun 25'!$K$26+N9</f>
        <v>125000</v>
      </c>
      <c r="F9" s="20">
        <f>'[2]Del Plan rev Jun 25'!$H$26</f>
        <v>25000</v>
      </c>
      <c r="G9" s="11">
        <f t="shared" si="0"/>
        <v>150000</v>
      </c>
      <c r="H9" s="18">
        <f>'[2]BSIP proposal'!$K$26</f>
        <v>100000</v>
      </c>
      <c r="I9" s="20"/>
      <c r="J9" s="11">
        <f t="shared" si="1"/>
        <v>100000</v>
      </c>
      <c r="K9" s="18"/>
      <c r="L9" s="20">
        <f>F9</f>
        <v>25000</v>
      </c>
      <c r="M9" s="11">
        <f t="shared" si="2"/>
        <v>25000</v>
      </c>
      <c r="N9" s="18">
        <v>25000</v>
      </c>
      <c r="O9" s="20"/>
      <c r="P9" s="11">
        <f t="shared" si="3"/>
        <v>25000</v>
      </c>
      <c r="Q9" s="13" t="s">
        <v>54</v>
      </c>
      <c r="R9" s="21">
        <f t="shared" si="4"/>
        <v>25000</v>
      </c>
      <c r="S9" s="21">
        <f t="shared" si="5"/>
        <v>0</v>
      </c>
    </row>
    <row r="10" spans="1:20" s="8" customFormat="1" ht="42" x14ac:dyDescent="0.35">
      <c r="A10" s="3" t="s">
        <v>21</v>
      </c>
      <c r="B10" s="4" t="s">
        <v>41</v>
      </c>
      <c r="C10" s="4" t="s">
        <v>65</v>
      </c>
      <c r="D10" s="5">
        <v>46023</v>
      </c>
      <c r="E10" s="17">
        <f>'[2]Del Plan rev Jun 25'!$K$29+'[2]Del Plan rev Jun 25'!$K$31+'[2]Del Plan rev Jun 25'!$K$33</f>
        <v>75000</v>
      </c>
      <c r="F10" s="20">
        <f>'[2]Del Plan rev Jun 25'!$H$28+'[2]Del Plan rev Jun 25'!$H$30+'[2]Del Plan rev Jun 25'!$H$32</f>
        <v>10000</v>
      </c>
      <c r="G10" s="11">
        <f t="shared" si="0"/>
        <v>85000</v>
      </c>
      <c r="H10" s="18">
        <f>E10</f>
        <v>75000</v>
      </c>
      <c r="I10" s="20"/>
      <c r="J10" s="11">
        <f t="shared" si="1"/>
        <v>75000</v>
      </c>
      <c r="K10" s="18"/>
      <c r="L10" s="20">
        <f>F10</f>
        <v>10000</v>
      </c>
      <c r="M10" s="11">
        <f t="shared" si="2"/>
        <v>10000</v>
      </c>
      <c r="N10" s="18"/>
      <c r="O10" s="20"/>
      <c r="P10" s="11">
        <f t="shared" si="3"/>
        <v>0</v>
      </c>
      <c r="Q10" s="12"/>
      <c r="R10" s="21">
        <f t="shared" si="4"/>
        <v>10000</v>
      </c>
      <c r="S10" s="21">
        <f t="shared" si="5"/>
        <v>0</v>
      </c>
    </row>
    <row r="11" spans="1:20" s="8" customFormat="1" ht="84" x14ac:dyDescent="0.35">
      <c r="A11" s="3" t="s">
        <v>11</v>
      </c>
      <c r="B11" s="4" t="s">
        <v>42</v>
      </c>
      <c r="C11" s="4" t="s">
        <v>44</v>
      </c>
      <c r="D11" s="5">
        <v>46023</v>
      </c>
      <c r="E11" s="17">
        <f>'[2]Del Plan rev Jun 25'!$K$38</f>
        <v>225000</v>
      </c>
      <c r="F11" s="20">
        <f>'[2]Del Plan rev Jun 25'!$H$38</f>
        <v>90000</v>
      </c>
      <c r="G11" s="11">
        <f t="shared" si="0"/>
        <v>315000</v>
      </c>
      <c r="H11" s="18">
        <f>'[2]BSIP proposal'!$K$43</f>
        <v>225000</v>
      </c>
      <c r="I11" s="20"/>
      <c r="J11" s="11">
        <f t="shared" si="1"/>
        <v>225000</v>
      </c>
      <c r="K11" s="18"/>
      <c r="L11" s="20">
        <f>'[2]BSIP proposal'!$H$38</f>
        <v>90000</v>
      </c>
      <c r="M11" s="11">
        <f t="shared" si="2"/>
        <v>90000</v>
      </c>
      <c r="N11" s="18"/>
      <c r="O11" s="20"/>
      <c r="P11" s="11">
        <f t="shared" si="3"/>
        <v>0</v>
      </c>
      <c r="Q11" s="12"/>
      <c r="R11" s="21">
        <f t="shared" si="4"/>
        <v>90000</v>
      </c>
      <c r="S11" s="21">
        <f t="shared" si="5"/>
        <v>0</v>
      </c>
    </row>
    <row r="12" spans="1:20" s="8" customFormat="1" ht="56" x14ac:dyDescent="0.35">
      <c r="A12" s="3" t="s">
        <v>21</v>
      </c>
      <c r="B12" s="4" t="s">
        <v>45</v>
      </c>
      <c r="C12" s="4" t="s">
        <v>48</v>
      </c>
      <c r="D12" s="5">
        <v>46023</v>
      </c>
      <c r="E12" s="17">
        <f>'[2]Del Plan rev Jun 25'!$K$43+P12</f>
        <v>250000</v>
      </c>
      <c r="F12" s="20">
        <f>'[2]Del Plan rev Jun 25'!$H$43</f>
        <v>100000</v>
      </c>
      <c r="G12" s="11">
        <f t="shared" si="0"/>
        <v>350000</v>
      </c>
      <c r="H12" s="18">
        <f>'[2]BSIP proposal'!$K$43</f>
        <v>225000</v>
      </c>
      <c r="I12" s="20"/>
      <c r="J12" s="11">
        <f t="shared" si="1"/>
        <v>225000</v>
      </c>
      <c r="K12" s="18"/>
      <c r="L12" s="20">
        <v>100000</v>
      </c>
      <c r="M12" s="11">
        <f t="shared" si="2"/>
        <v>100000</v>
      </c>
      <c r="N12" s="18">
        <v>25000</v>
      </c>
      <c r="O12" s="20"/>
      <c r="P12" s="11">
        <f t="shared" si="3"/>
        <v>25000</v>
      </c>
      <c r="Q12" s="13" t="s">
        <v>54</v>
      </c>
      <c r="R12" s="21">
        <f t="shared" si="4"/>
        <v>100000</v>
      </c>
      <c r="S12" s="21">
        <f t="shared" si="5"/>
        <v>0</v>
      </c>
    </row>
    <row r="13" spans="1:20" s="8" customFormat="1" ht="42" x14ac:dyDescent="0.35">
      <c r="A13" s="3" t="s">
        <v>21</v>
      </c>
      <c r="B13" s="4" t="s">
        <v>55</v>
      </c>
      <c r="C13" s="4" t="s">
        <v>61</v>
      </c>
      <c r="D13" s="5">
        <v>46023</v>
      </c>
      <c r="E13" s="22"/>
      <c r="F13" s="23">
        <v>50000</v>
      </c>
      <c r="G13" s="11">
        <f t="shared" si="0"/>
        <v>50000</v>
      </c>
      <c r="H13" s="25"/>
      <c r="I13" s="23"/>
      <c r="J13" s="24"/>
      <c r="K13" s="25"/>
      <c r="L13" s="23">
        <v>50000</v>
      </c>
      <c r="M13" s="11">
        <f t="shared" si="2"/>
        <v>50000</v>
      </c>
      <c r="N13" s="25"/>
      <c r="O13" s="23"/>
      <c r="P13" s="24"/>
      <c r="Q13" s="13"/>
      <c r="R13" s="21">
        <f t="shared" ref="R13:R14" si="7">I13+L13+O13</f>
        <v>50000</v>
      </c>
      <c r="S13" s="21">
        <f t="shared" ref="S13:S14" si="8">R13-F13</f>
        <v>0</v>
      </c>
    </row>
    <row r="14" spans="1:20" s="8" customFormat="1" ht="34" customHeight="1" x14ac:dyDescent="0.35">
      <c r="A14" s="3" t="s">
        <v>22</v>
      </c>
      <c r="B14" s="4" t="s">
        <v>56</v>
      </c>
      <c r="C14" s="4" t="s">
        <v>62</v>
      </c>
      <c r="D14" s="5">
        <v>46023</v>
      </c>
      <c r="E14" s="22"/>
      <c r="F14" s="23">
        <v>50000</v>
      </c>
      <c r="G14" s="11">
        <f t="shared" si="0"/>
        <v>50000</v>
      </c>
      <c r="H14" s="25"/>
      <c r="I14" s="23"/>
      <c r="J14" s="24"/>
      <c r="K14" s="25"/>
      <c r="L14" s="23">
        <v>50000</v>
      </c>
      <c r="M14" s="11">
        <f t="shared" si="2"/>
        <v>50000</v>
      </c>
      <c r="N14" s="25"/>
      <c r="O14" s="23"/>
      <c r="P14" s="24"/>
      <c r="Q14" s="13"/>
      <c r="R14" s="21">
        <f t="shared" si="7"/>
        <v>50000</v>
      </c>
      <c r="S14" s="21">
        <f t="shared" si="8"/>
        <v>0</v>
      </c>
    </row>
    <row r="15" spans="1:20" s="8" customFormat="1" ht="56" x14ac:dyDescent="0.35">
      <c r="A15" s="3" t="s">
        <v>11</v>
      </c>
      <c r="B15" s="4" t="s">
        <v>46</v>
      </c>
      <c r="C15" s="4" t="s">
        <v>47</v>
      </c>
      <c r="D15" s="5">
        <v>46023</v>
      </c>
      <c r="E15" s="22">
        <f>'[2]Del Plan rev Jun 25'!$K$47+'[2]Del Plan rev Jun 25'!$K$55</f>
        <v>292715</v>
      </c>
      <c r="F15" s="23">
        <f>'[2]Del Plan rev Jun 25'!$H$45</f>
        <v>10000</v>
      </c>
      <c r="G15" s="24">
        <f t="shared" si="0"/>
        <v>302715</v>
      </c>
      <c r="H15" s="25">
        <f>E15</f>
        <v>292715</v>
      </c>
      <c r="I15" s="23"/>
      <c r="J15" s="24">
        <f t="shared" si="1"/>
        <v>292715</v>
      </c>
      <c r="K15" s="25"/>
      <c r="L15" s="23">
        <f>F15</f>
        <v>10000</v>
      </c>
      <c r="M15" s="24">
        <f t="shared" si="2"/>
        <v>10000</v>
      </c>
      <c r="N15" s="25"/>
      <c r="O15" s="23"/>
      <c r="P15" s="24"/>
      <c r="Q15" s="12"/>
      <c r="R15" s="21">
        <f t="shared" si="4"/>
        <v>10000</v>
      </c>
      <c r="S15" s="21">
        <f t="shared" si="5"/>
        <v>0</v>
      </c>
    </row>
    <row r="16" spans="1:20" s="8" customFormat="1" x14ac:dyDescent="0.35">
      <c r="A16" s="38" t="s">
        <v>19</v>
      </c>
      <c r="B16" s="51" t="s">
        <v>57</v>
      </c>
      <c r="C16" s="51" t="s">
        <v>57</v>
      </c>
      <c r="D16" s="5">
        <v>46082</v>
      </c>
      <c r="E16" s="22"/>
      <c r="F16" s="23">
        <v>63000</v>
      </c>
      <c r="G16" s="24"/>
      <c r="H16" s="25"/>
      <c r="I16" s="23">
        <v>63000</v>
      </c>
      <c r="J16" s="24"/>
      <c r="K16" s="25"/>
      <c r="L16" s="23"/>
      <c r="M16" s="24"/>
      <c r="N16" s="25"/>
      <c r="O16" s="23"/>
      <c r="P16" s="24"/>
      <c r="Q16" s="39"/>
      <c r="R16" s="21"/>
      <c r="S16" s="21"/>
    </row>
    <row r="17" spans="2:18" x14ac:dyDescent="0.35">
      <c r="E17" s="26">
        <f>SUM(E4:E16)</f>
        <v>967715</v>
      </c>
      <c r="F17" s="27">
        <f t="shared" ref="F17:P17" si="9">SUM(F4:F16)</f>
        <v>1342983.75</v>
      </c>
      <c r="G17" s="40">
        <f t="shared" si="9"/>
        <v>2247698.75</v>
      </c>
      <c r="H17" s="26">
        <f t="shared" si="9"/>
        <v>917715</v>
      </c>
      <c r="I17" s="27">
        <f t="shared" si="9"/>
        <v>618437.75</v>
      </c>
      <c r="J17" s="40">
        <f t="shared" si="9"/>
        <v>1473152.75</v>
      </c>
      <c r="K17" s="26">
        <f t="shared" si="9"/>
        <v>0</v>
      </c>
      <c r="L17" s="27">
        <f t="shared" si="9"/>
        <v>686534</v>
      </c>
      <c r="M17" s="40">
        <f t="shared" si="9"/>
        <v>686534</v>
      </c>
      <c r="N17" s="26">
        <f t="shared" si="9"/>
        <v>50000</v>
      </c>
      <c r="O17" s="27">
        <f t="shared" si="9"/>
        <v>38012</v>
      </c>
      <c r="P17" s="40">
        <f t="shared" si="9"/>
        <v>88012</v>
      </c>
      <c r="Q17" s="15">
        <f>E17-H17-K17-N17</f>
        <v>0</v>
      </c>
      <c r="R17" s="15">
        <f>F17-I17-L17-O17</f>
        <v>0</v>
      </c>
    </row>
    <row r="18" spans="2:18" x14ac:dyDescent="0.35">
      <c r="E18" s="15"/>
      <c r="F18" s="15"/>
      <c r="G18" s="15"/>
      <c r="H18" s="15"/>
      <c r="I18" s="15"/>
      <c r="J18" s="15"/>
      <c r="K18" s="15"/>
      <c r="L18" s="15"/>
      <c r="M18" s="15"/>
      <c r="N18" s="15"/>
      <c r="O18" s="15"/>
      <c r="P18" s="15"/>
    </row>
    <row r="19" spans="2:18" x14ac:dyDescent="0.35">
      <c r="E19" s="15"/>
      <c r="F19" s="15"/>
      <c r="G19" s="15"/>
      <c r="H19" s="15"/>
      <c r="I19" s="15"/>
      <c r="J19" s="15"/>
      <c r="K19" s="15"/>
      <c r="L19" s="15"/>
      <c r="M19" s="15"/>
      <c r="N19" s="15"/>
      <c r="O19" s="15"/>
      <c r="P19" s="15"/>
    </row>
    <row r="20" spans="2:18" x14ac:dyDescent="0.35">
      <c r="E20" s="15"/>
      <c r="F20" s="15"/>
      <c r="G20" s="15"/>
      <c r="H20" s="15"/>
      <c r="I20" s="15"/>
      <c r="J20" s="15"/>
      <c r="K20" s="15"/>
      <c r="L20" s="15"/>
      <c r="M20" s="15"/>
      <c r="N20" s="15"/>
      <c r="O20" s="15"/>
      <c r="P20" s="15"/>
    </row>
    <row r="21" spans="2:18" x14ac:dyDescent="0.35">
      <c r="F21" s="15"/>
      <c r="I21" s="15"/>
      <c r="L21" s="15"/>
    </row>
    <row r="22" spans="2:18" x14ac:dyDescent="0.35">
      <c r="F22" s="15"/>
      <c r="I22" s="15"/>
      <c r="L22" s="15"/>
    </row>
    <row r="23" spans="2:18" x14ac:dyDescent="0.35">
      <c r="I23" s="15"/>
    </row>
    <row r="24" spans="2:18" x14ac:dyDescent="0.35">
      <c r="B24" s="14" t="s">
        <v>4</v>
      </c>
      <c r="F24" s="15"/>
      <c r="I24" s="15"/>
    </row>
  </sheetData>
  <mergeCells count="9">
    <mergeCell ref="E2:G2"/>
    <mergeCell ref="H2:J2"/>
    <mergeCell ref="A1:Q1"/>
    <mergeCell ref="K2:M2"/>
    <mergeCell ref="N2:P2"/>
    <mergeCell ref="A2:A3"/>
    <mergeCell ref="B2:B3"/>
    <mergeCell ref="C2:C3"/>
    <mergeCell ref="D2:D3"/>
  </mergeCells>
  <phoneticPr fontId="6" type="noConversion"/>
  <dataValidations count="1">
    <dataValidation type="list" allowBlank="1" showInputMessage="1" showErrorMessage="1" sqref="A17:A273" xr:uid="{DBB2DDF5-04FF-4DCA-A164-8CEF5FBDA1A6}">
      <formula1>"Bus priority infrastructure, Other bus infrastructure, Bus service support, Fares support, Ticketing reform, Other"</formula1>
    </dataValidation>
  </dataValidations>
  <pageMargins left="0.23622047244094491" right="0.23622047244094491" top="0.74803149606299213" bottom="0.74803149606299213" header="0.31496062992125984" footer="0.31496062992125984"/>
  <pageSetup scale="74" orientation="landscape" r:id="rId1"/>
  <headerFooter>
    <oddHeader>&amp;RNational Bus Strategy: 2024 Bus Service Improvement Plans</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D88FE7C9-B38E-4655-9790-9094CEBB923A}">
          <x14:formula1>
            <xm:f>'Scheme categories list'!$A$2:$A$13</xm:f>
          </x14:formula1>
          <xm:sqref>A4:A16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EE603-B492-4297-BCD7-AF3BA8977B37}">
  <dimension ref="A1:A13"/>
  <sheetViews>
    <sheetView workbookViewId="0">
      <selection activeCell="A23" sqref="A23"/>
    </sheetView>
  </sheetViews>
  <sheetFormatPr defaultRowHeight="14.5" x14ac:dyDescent="0.35"/>
  <cols>
    <col min="1" max="1" width="38.1796875" customWidth="1"/>
  </cols>
  <sheetData>
    <row r="1" spans="1:1" x14ac:dyDescent="0.35">
      <c r="A1" t="s">
        <v>5</v>
      </c>
    </row>
    <row r="2" spans="1:1" x14ac:dyDescent="0.35">
      <c r="A2" t="s">
        <v>11</v>
      </c>
    </row>
    <row r="3" spans="1:1" x14ac:dyDescent="0.35">
      <c r="A3" t="s">
        <v>21</v>
      </c>
    </row>
    <row r="4" spans="1:1" x14ac:dyDescent="0.35">
      <c r="A4" t="s">
        <v>12</v>
      </c>
    </row>
    <row r="5" spans="1:1" x14ac:dyDescent="0.35">
      <c r="A5" t="s">
        <v>22</v>
      </c>
    </row>
    <row r="6" spans="1:1" x14ac:dyDescent="0.35">
      <c r="A6" t="s">
        <v>13</v>
      </c>
    </row>
    <row r="7" spans="1:1" x14ac:dyDescent="0.35">
      <c r="A7" t="s">
        <v>14</v>
      </c>
    </row>
    <row r="8" spans="1:1" x14ac:dyDescent="0.35">
      <c r="A8" t="s">
        <v>15</v>
      </c>
    </row>
    <row r="9" spans="1:1" x14ac:dyDescent="0.35">
      <c r="A9" t="s">
        <v>16</v>
      </c>
    </row>
    <row r="10" spans="1:1" x14ac:dyDescent="0.35">
      <c r="A10" t="s">
        <v>17</v>
      </c>
    </row>
    <row r="11" spans="1:1" x14ac:dyDescent="0.35">
      <c r="A11" t="s">
        <v>18</v>
      </c>
    </row>
    <row r="12" spans="1:1" x14ac:dyDescent="0.35">
      <c r="A12" t="s">
        <v>19</v>
      </c>
    </row>
    <row r="13" spans="1:1" x14ac:dyDescent="0.35">
      <c r="A13" t="s">
        <v>20</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W o r k b o o k S t a t e   x m l n s : i = " h t t p : / / w w w . w 3 . o r g / 2 0 0 1 / X M L S c h e m a - i n s t a n c e "   x m l n s = " h t t p : / / s c h e m a s . m i c r o s o f t . c o m / P o w e r B I A d d I n " > < L a s t P r o v i d e d R a n g e N a m e I d > 0 < / L a s t P r o v i d e d R a n g e N a m e I d > < L a s t U s e d G r o u p O b j e c t I d   i : n i l = " t r u e " / > < T i l e s L i s t > < T i l e s / > < / T i l e s L i s t > < / W o r k b o o k S t a t e > 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32a093b-92fb-47af-b094-ba4015b85c26">
      <Terms xmlns="http://schemas.microsoft.com/office/infopath/2007/PartnerControls"/>
    </lcf76f155ced4ddcb4097134ff3c332f>
    <TaxCatchAll xmlns="5ba8fc71-633e-4a77-b719-10c8062cd999" xsi:nil="true"/>
    <Notes xmlns="332a093b-92fb-47af-b094-ba4015b85c26"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2DCB28E5D5C5844C8B235E466F290FC2" ma:contentTypeVersion="16" ma:contentTypeDescription="Create a new document." ma:contentTypeScope="" ma:versionID="66af7054b6a88f711805a69959bda09a">
  <xsd:schema xmlns:xsd="http://www.w3.org/2001/XMLSchema" xmlns:xs="http://www.w3.org/2001/XMLSchema" xmlns:p="http://schemas.microsoft.com/office/2006/metadata/properties" xmlns:ns2="332a093b-92fb-47af-b094-ba4015b85c26" xmlns:ns3="5ba8fc71-633e-4a77-b719-10c8062cd999" targetNamespace="http://schemas.microsoft.com/office/2006/metadata/properties" ma:root="true" ma:fieldsID="2a7c4c3af19f8fced53b6a76b3d7b3a7" ns2:_="" ns3:_="">
    <xsd:import namespace="332a093b-92fb-47af-b094-ba4015b85c26"/>
    <xsd:import namespace="5ba8fc71-633e-4a77-b719-10c8062cd99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LengthInSeconds" minOccurs="0"/>
                <xsd:element ref="ns2:MediaServiceOCR" minOccurs="0"/>
                <xsd:element ref="ns2:Note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2a093b-92fb-47af-b094-ba4015b85c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de26ec3-896b-4bef-bed1-ad194f885b2b"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Notes" ma:index="20" nillable="true" ma:displayName="Martin's notes" ma:format="Dropdown" ma:internalName="Notes">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ba8fc71-633e-4a77-b719-10c8062cd99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de55f8dd-5925-42f8-919f-ce8159c6e83b}" ma:internalName="TaxCatchAll" ma:showField="CatchAllData" ma:web="5ba8fc71-633e-4a77-b719-10c8062cd99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31CD418-33AA-45FF-B589-85420159B791}">
  <ds:schemaRefs>
    <ds:schemaRef ds:uri="http://schemas.microsoft.com/sharepoint/v3/contenttype/forms"/>
  </ds:schemaRefs>
</ds:datastoreItem>
</file>

<file path=customXml/itemProps2.xml><?xml version="1.0" encoding="utf-8"?>
<ds:datastoreItem xmlns:ds="http://schemas.openxmlformats.org/officeDocument/2006/customXml" ds:itemID="{6713F472-B2CC-4ADB-908D-CA0001FAE343}">
  <ds:schemaRefs>
    <ds:schemaRef ds:uri="http://schemas.microsoft.com/PowerBIAddIn"/>
  </ds:schemaRefs>
</ds:datastoreItem>
</file>

<file path=customXml/itemProps3.xml><?xml version="1.0" encoding="utf-8"?>
<ds:datastoreItem xmlns:ds="http://schemas.openxmlformats.org/officeDocument/2006/customXml" ds:itemID="{FFD59083-B6FC-4428-88D4-91FE3A6645E8}">
  <ds:schemaRefs>
    <ds:schemaRef ds:uri="http://schemas.microsoft.com/office/2006/metadata/properties"/>
    <ds:schemaRef ds:uri="http://schemas.microsoft.com/office/infopath/2007/PartnerControls"/>
    <ds:schemaRef ds:uri="332a093b-92fb-47af-b094-ba4015b85c26"/>
    <ds:schemaRef ds:uri="5ba8fc71-633e-4a77-b719-10c8062cd999"/>
  </ds:schemaRefs>
</ds:datastoreItem>
</file>

<file path=customXml/itemProps4.xml><?xml version="1.0" encoding="utf-8"?>
<ds:datastoreItem xmlns:ds="http://schemas.openxmlformats.org/officeDocument/2006/customXml" ds:itemID="{C163ABEE-9A5E-450D-8C3F-057503AD51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2a093b-92fb-47af-b094-ba4015b85c26"/>
    <ds:schemaRef ds:uri="5ba8fc71-633e-4a77-b719-10c8062cd9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28b782fb-41e1-48ea-bfc3-ad7558ce7136}" enabled="0" method="" siteId="{28b782fb-41e1-48ea-bfc3-ad7558ce7136}"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Delivery Plan</vt:lpstr>
      <vt:lpstr>Scheme categories list</vt:lpstr>
      <vt:lpstr>'Delivery Plan'!Print_Area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RichardH Walker</dc:creator>
  <cp:keywords/>
  <dc:description/>
  <cp:lastModifiedBy>Gamble, Matt</cp:lastModifiedBy>
  <cp:revision/>
  <dcterms:created xsi:type="dcterms:W3CDTF">2024-04-17T13:52:50Z</dcterms:created>
  <dcterms:modified xsi:type="dcterms:W3CDTF">2025-06-25T19:00:02Z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0x0101002DCB28E5D5C5844C8B235E466F290FC2</vt:lpwstr>
  </property>
</Properties>
</file>